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送审结算书" sheetId="3" r:id="rId1"/>
  </sheets>
  <calcPr calcId="144525"/>
</workbook>
</file>

<file path=xl/sharedStrings.xml><?xml version="1.0" encoding="utf-8"?>
<sst xmlns="http://schemas.openxmlformats.org/spreadsheetml/2006/main" count="77" uniqueCount="62">
  <si>
    <t>结  算  明  细  表</t>
  </si>
  <si>
    <t>工程名称：重庆天泰复归科技有限公司消失模生产线建设项目</t>
  </si>
  <si>
    <t>序号</t>
  </si>
  <si>
    <t>项目编码</t>
  </si>
  <si>
    <t>项目名称</t>
  </si>
  <si>
    <t>计量单位</t>
  </si>
  <si>
    <t>工程量</t>
  </si>
  <si>
    <t>金额（元）</t>
  </si>
  <si>
    <t>综合单价</t>
  </si>
  <si>
    <t>合价</t>
  </si>
  <si>
    <t>一</t>
  </si>
  <si>
    <t>A</t>
  </si>
  <si>
    <t>建筑工程</t>
  </si>
  <si>
    <t>010101004001</t>
  </si>
  <si>
    <t>挖基坑基槽土、石方（含车间混凝土地面拆除）</t>
  </si>
  <si>
    <t>m3</t>
  </si>
  <si>
    <t>010103001001</t>
  </si>
  <si>
    <t>基础回填土、石方</t>
  </si>
  <si>
    <t>010103002001</t>
  </si>
  <si>
    <t>余方弃置 基本运距1km(挖方全部外运，回填方再挖运回厂)</t>
  </si>
  <si>
    <t>010103002002</t>
  </si>
  <si>
    <t>余方弃置 每增运1km*8</t>
  </si>
  <si>
    <t>010501001001</t>
  </si>
  <si>
    <t>基础垫层</t>
  </si>
  <si>
    <t>010501004001</t>
  </si>
  <si>
    <t>落砂斗底板</t>
  </si>
  <si>
    <t>010504001001</t>
  </si>
  <si>
    <t>落砂斗侧壁300mm厚</t>
  </si>
  <si>
    <t>010515001001</t>
  </si>
  <si>
    <t>现浇构件钢筋</t>
  </si>
  <si>
    <t>t</t>
  </si>
  <si>
    <t>010516002001</t>
  </si>
  <si>
    <t>预埋铁件</t>
  </si>
  <si>
    <t>011101007001</t>
  </si>
  <si>
    <t>混凝土地坪300mm厚</t>
  </si>
  <si>
    <t>m2</t>
  </si>
  <si>
    <t>010101004002</t>
  </si>
  <si>
    <t>010501003001</t>
  </si>
  <si>
    <t>独立基础C30</t>
  </si>
  <si>
    <t>010501004002</t>
  </si>
  <si>
    <t>振实台底板C30</t>
  </si>
  <si>
    <t>010502001001</t>
  </si>
  <si>
    <t>基础短柱C30</t>
  </si>
  <si>
    <t>010504001002</t>
  </si>
  <si>
    <t>振实台侧壁300mm厚</t>
  </si>
  <si>
    <t>010501006001</t>
  </si>
  <si>
    <t>设备基础</t>
  </si>
  <si>
    <t>030801001001</t>
  </si>
  <si>
    <t>钢管φ160</t>
  </si>
  <si>
    <t>m</t>
  </si>
  <si>
    <t>030801001002</t>
  </si>
  <si>
    <t>焊接钢管φ100</t>
  </si>
  <si>
    <t>二</t>
  </si>
  <si>
    <t>B</t>
  </si>
  <si>
    <t>签证</t>
  </si>
  <si>
    <t>B-1</t>
  </si>
  <si>
    <t>签证人工</t>
  </si>
  <si>
    <t>工日</t>
  </si>
  <si>
    <t>三</t>
  </si>
  <si>
    <t>C</t>
  </si>
  <si>
    <t>合计（A+B）</t>
  </si>
  <si>
    <t>元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</si>
</sst>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3" formatCode="_ * #,##0.00_ ;_ * \-#,##0.00_ ;_ * &quot;-&quot;??_ ;_ @_ "/>
    <numFmt numFmtId="177" formatCode="0.000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9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" fillId="0" borderId="0"/>
  </cellStyleXfs>
  <cellXfs count="29">
    <xf numFmtId="0" fontId="0" fillId="0" borderId="0" xfId="0">
      <alignment vertical="center"/>
    </xf>
    <xf numFmtId="0" fontId="1" fillId="0" borderId="0" xfId="49" applyAlignment="1">
      <alignment vertical="center"/>
    </xf>
    <xf numFmtId="0" fontId="1" fillId="0" borderId="0" xfId="49" applyAlignment="1">
      <alignment horizontal="center" vertical="center"/>
    </xf>
    <xf numFmtId="176" fontId="1" fillId="0" borderId="0" xfId="49" applyNumberFormat="1" applyAlignment="1">
      <alignment vertical="center"/>
    </xf>
    <xf numFmtId="0" fontId="2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center" vertical="center" wrapText="1"/>
    </xf>
    <xf numFmtId="176" fontId="2" fillId="2" borderId="0" xfId="49" applyNumberFormat="1" applyFont="1" applyFill="1" applyAlignment="1">
      <alignment horizontal="right" vertical="center" wrapText="1"/>
    </xf>
    <xf numFmtId="0" fontId="3" fillId="2" borderId="0" xfId="49" applyFont="1" applyFill="1" applyAlignment="1">
      <alignment horizontal="center" vertical="center" wrapText="1"/>
    </xf>
    <xf numFmtId="176" fontId="3" fillId="2" borderId="0" xfId="49" applyNumberFormat="1" applyFont="1" applyFill="1" applyAlignment="1">
      <alignment horizontal="center" vertical="center" wrapText="1"/>
    </xf>
    <xf numFmtId="0" fontId="2" fillId="2" borderId="0" xfId="49" applyFont="1" applyFill="1" applyAlignment="1">
      <alignment vertical="center" wrapText="1"/>
    </xf>
    <xf numFmtId="176" fontId="2" fillId="2" borderId="0" xfId="49" applyNumberFormat="1" applyFont="1" applyFill="1" applyAlignment="1">
      <alignment vertical="center" wrapText="1"/>
    </xf>
    <xf numFmtId="0" fontId="4" fillId="2" borderId="1" xfId="49" applyFont="1" applyFill="1" applyBorder="1" applyAlignment="1">
      <alignment horizontal="center" vertical="center" wrapText="1"/>
    </xf>
    <xf numFmtId="176" fontId="4" fillId="2" borderId="1" xfId="49" applyNumberFormat="1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left" vertical="center" wrapText="1"/>
    </xf>
    <xf numFmtId="176" fontId="4" fillId="2" borderId="1" xfId="49" applyNumberFormat="1" applyFont="1" applyFill="1" applyBorder="1" applyAlignment="1">
      <alignment vertical="center" wrapText="1"/>
    </xf>
    <xf numFmtId="0" fontId="4" fillId="2" borderId="1" xfId="49" applyFont="1" applyFill="1" applyBorder="1" applyAlignment="1">
      <alignment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left" vertical="center" wrapText="1"/>
    </xf>
    <xf numFmtId="176" fontId="2" fillId="2" borderId="1" xfId="49" applyNumberFormat="1" applyFont="1" applyFill="1" applyBorder="1" applyAlignment="1">
      <alignment horizontal="right" vertical="center" wrapText="1"/>
    </xf>
    <xf numFmtId="0" fontId="2" fillId="2" borderId="1" xfId="49" applyFont="1" applyFill="1" applyBorder="1" applyAlignment="1">
      <alignment horizontal="right" vertical="center" wrapText="1"/>
    </xf>
    <xf numFmtId="177" fontId="2" fillId="2" borderId="1" xfId="49" applyNumberFormat="1" applyFont="1" applyFill="1" applyBorder="1" applyAlignment="1">
      <alignment horizontal="right" vertical="center" wrapText="1"/>
    </xf>
    <xf numFmtId="0" fontId="5" fillId="0" borderId="1" xfId="49" applyFont="1" applyBorder="1" applyAlignment="1">
      <alignment vertical="center"/>
    </xf>
    <xf numFmtId="176" fontId="4" fillId="2" borderId="1" xfId="49" applyNumberFormat="1" applyFont="1" applyFill="1" applyBorder="1" applyAlignment="1">
      <alignment horizontal="right" vertical="center" wrapText="1"/>
    </xf>
    <xf numFmtId="0" fontId="4" fillId="2" borderId="1" xfId="49" applyFont="1" applyFill="1" applyBorder="1" applyAlignment="1">
      <alignment horizontal="right" vertical="center" wrapText="1"/>
    </xf>
    <xf numFmtId="0" fontId="1" fillId="0" borderId="1" xfId="49" applyBorder="1" applyAlignment="1">
      <alignment horizontal="center" vertical="center"/>
    </xf>
    <xf numFmtId="0" fontId="1" fillId="0" borderId="1" xfId="49" applyBorder="1" applyAlignment="1">
      <alignment vertical="center"/>
    </xf>
    <xf numFmtId="176" fontId="1" fillId="0" borderId="1" xfId="49" applyNumberFormat="1" applyBorder="1" applyAlignment="1">
      <alignment vertical="center"/>
    </xf>
    <xf numFmtId="0" fontId="5" fillId="0" borderId="1" xfId="49" applyFont="1" applyBorder="1" applyAlignment="1">
      <alignment horizontal="center" vertical="center"/>
    </xf>
    <xf numFmtId="176" fontId="5" fillId="0" borderId="1" xfId="49" applyNumberFormat="1" applyFont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J9" sqref="J9:M15"/>
    </sheetView>
  </sheetViews>
  <sheetFormatPr defaultColWidth="8" defaultRowHeight="26" customHeight="1" outlineLevelCol="6"/>
  <cols>
    <col min="1" max="1" width="6.125" style="1" customWidth="1"/>
    <col min="2" max="2" width="13.225" style="2" customWidth="1"/>
    <col min="3" max="3" width="35.1416666666667" style="1" customWidth="1"/>
    <col min="4" max="4" width="8.125" style="2" customWidth="1"/>
    <col min="5" max="5" width="9.225" style="3" customWidth="1"/>
    <col min="6" max="6" width="9.125" style="1" customWidth="1"/>
    <col min="7" max="7" width="10.75" style="3" customWidth="1"/>
    <col min="8" max="16384" width="8" style="1"/>
  </cols>
  <sheetData>
    <row r="1" s="1" customFormat="1" customHeight="1" spans="1:7">
      <c r="A1" s="4"/>
      <c r="B1" s="5"/>
      <c r="C1" s="4"/>
      <c r="D1" s="5"/>
      <c r="E1" s="6"/>
      <c r="F1" s="4"/>
      <c r="G1" s="6"/>
    </row>
    <row r="2" s="1" customFormat="1" customHeight="1" spans="1:7">
      <c r="A2" s="7" t="s">
        <v>0</v>
      </c>
      <c r="B2" s="7"/>
      <c r="C2" s="7"/>
      <c r="D2" s="7"/>
      <c r="E2" s="8"/>
      <c r="F2" s="7"/>
      <c r="G2" s="8"/>
    </row>
    <row r="3" s="1" customFormat="1" customHeight="1" spans="1:7">
      <c r="A3" s="9" t="s">
        <v>1</v>
      </c>
      <c r="B3" s="5"/>
      <c r="C3" s="9"/>
      <c r="D3" s="5"/>
      <c r="E3" s="10"/>
      <c r="F3" s="4"/>
      <c r="G3" s="6"/>
    </row>
    <row r="4" s="1" customFormat="1" customHeight="1" spans="1:7">
      <c r="A4" s="11" t="s">
        <v>2</v>
      </c>
      <c r="B4" s="11" t="s">
        <v>3</v>
      </c>
      <c r="C4" s="11" t="s">
        <v>4</v>
      </c>
      <c r="D4" s="11" t="s">
        <v>5</v>
      </c>
      <c r="E4" s="12" t="s">
        <v>6</v>
      </c>
      <c r="F4" s="11" t="s">
        <v>7</v>
      </c>
      <c r="G4" s="12"/>
    </row>
    <row r="5" s="1" customFormat="1" customHeight="1" spans="1:7">
      <c r="A5" s="11"/>
      <c r="B5" s="11"/>
      <c r="C5" s="11"/>
      <c r="D5" s="11"/>
      <c r="E5" s="12"/>
      <c r="F5" s="11" t="s">
        <v>8</v>
      </c>
      <c r="G5" s="12" t="s">
        <v>9</v>
      </c>
    </row>
    <row r="6" s="1" customFormat="1" customHeight="1" spans="1:7">
      <c r="A6" s="11" t="s">
        <v>10</v>
      </c>
      <c r="B6" s="11" t="s">
        <v>11</v>
      </c>
      <c r="C6" s="13" t="s">
        <v>12</v>
      </c>
      <c r="D6" s="11"/>
      <c r="E6" s="14"/>
      <c r="F6" s="15"/>
      <c r="G6" s="14">
        <f>SUM(G7:G24)</f>
        <v>263704.116</v>
      </c>
    </row>
    <row r="7" s="1" customFormat="1" customHeight="1" spans="1:7">
      <c r="A7" s="16">
        <v>1</v>
      </c>
      <c r="B7" s="16" t="s">
        <v>13</v>
      </c>
      <c r="C7" s="17" t="s">
        <v>14</v>
      </c>
      <c r="D7" s="16" t="s">
        <v>15</v>
      </c>
      <c r="E7" s="18">
        <f>295-E17</f>
        <v>258.4481</v>
      </c>
      <c r="F7" s="19">
        <v>100</v>
      </c>
      <c r="G7" s="18">
        <f t="shared" ref="G7:G24" si="0">E7*F7</f>
        <v>25844.81</v>
      </c>
    </row>
    <row r="8" s="1" customFormat="1" customHeight="1" spans="1:7">
      <c r="A8" s="16">
        <v>2</v>
      </c>
      <c r="B8" s="16" t="s">
        <v>16</v>
      </c>
      <c r="C8" s="17" t="s">
        <v>17</v>
      </c>
      <c r="D8" s="16" t="s">
        <v>15</v>
      </c>
      <c r="E8" s="18">
        <f>148.2-E17</f>
        <v>111.6481</v>
      </c>
      <c r="F8" s="19">
        <v>50</v>
      </c>
      <c r="G8" s="18">
        <f t="shared" si="0"/>
        <v>5582.405</v>
      </c>
    </row>
    <row r="9" s="1" customFormat="1" customHeight="1" spans="1:7">
      <c r="A9" s="16">
        <v>3</v>
      </c>
      <c r="B9" s="16" t="s">
        <v>18</v>
      </c>
      <c r="C9" s="17" t="s">
        <v>19</v>
      </c>
      <c r="D9" s="16" t="s">
        <v>15</v>
      </c>
      <c r="E9" s="18">
        <f>E7+E8+E17</f>
        <v>406.6481</v>
      </c>
      <c r="F9" s="19">
        <v>50</v>
      </c>
      <c r="G9" s="18">
        <f t="shared" si="0"/>
        <v>20332.405</v>
      </c>
    </row>
    <row r="10" s="1" customFormat="1" customHeight="1" spans="1:7">
      <c r="A10" s="16">
        <v>4</v>
      </c>
      <c r="B10" s="16" t="s">
        <v>20</v>
      </c>
      <c r="C10" s="17" t="s">
        <v>21</v>
      </c>
      <c r="D10" s="16" t="s">
        <v>15</v>
      </c>
      <c r="E10" s="18">
        <f>E7*8+E17*8</f>
        <v>2360</v>
      </c>
      <c r="F10" s="19">
        <v>30</v>
      </c>
      <c r="G10" s="18">
        <f t="shared" si="0"/>
        <v>70800</v>
      </c>
    </row>
    <row r="11" s="1" customFormat="1" customHeight="1" spans="1:7">
      <c r="A11" s="16">
        <v>5</v>
      </c>
      <c r="B11" s="16" t="s">
        <v>22</v>
      </c>
      <c r="C11" s="17" t="s">
        <v>23</v>
      </c>
      <c r="D11" s="16" t="s">
        <v>15</v>
      </c>
      <c r="E11" s="18">
        <f>8.37*1.02</f>
        <v>8.5374</v>
      </c>
      <c r="F11" s="19">
        <v>750</v>
      </c>
      <c r="G11" s="18">
        <f t="shared" si="0"/>
        <v>6403.05</v>
      </c>
    </row>
    <row r="12" s="1" customFormat="1" customHeight="1" spans="1:7">
      <c r="A12" s="16">
        <v>6</v>
      </c>
      <c r="B12" s="16" t="s">
        <v>24</v>
      </c>
      <c r="C12" s="17" t="s">
        <v>25</v>
      </c>
      <c r="D12" s="16" t="s">
        <v>15</v>
      </c>
      <c r="E12" s="18">
        <f>13.88*1.02</f>
        <v>14.1576</v>
      </c>
      <c r="F12" s="19">
        <v>800</v>
      </c>
      <c r="G12" s="18">
        <f t="shared" si="0"/>
        <v>11326.08</v>
      </c>
    </row>
    <row r="13" s="1" customFormat="1" customHeight="1" spans="1:7">
      <c r="A13" s="16">
        <v>7</v>
      </c>
      <c r="B13" s="16" t="s">
        <v>26</v>
      </c>
      <c r="C13" s="17" t="s">
        <v>27</v>
      </c>
      <c r="D13" s="16" t="s">
        <v>15</v>
      </c>
      <c r="E13" s="18">
        <v>29.82</v>
      </c>
      <c r="F13" s="19">
        <v>950</v>
      </c>
      <c r="G13" s="18">
        <f t="shared" si="0"/>
        <v>28329</v>
      </c>
    </row>
    <row r="14" s="1" customFormat="1" customHeight="1" spans="1:7">
      <c r="A14" s="16">
        <v>8</v>
      </c>
      <c r="B14" s="16" t="s">
        <v>28</v>
      </c>
      <c r="C14" s="17" t="s">
        <v>29</v>
      </c>
      <c r="D14" s="16" t="s">
        <v>30</v>
      </c>
      <c r="E14" s="18">
        <v>7.307</v>
      </c>
      <c r="F14" s="19">
        <v>7000</v>
      </c>
      <c r="G14" s="18">
        <f t="shared" si="0"/>
        <v>51149</v>
      </c>
    </row>
    <row r="15" s="1" customFormat="1" customHeight="1" spans="1:7">
      <c r="A15" s="16">
        <v>9</v>
      </c>
      <c r="B15" s="16" t="s">
        <v>31</v>
      </c>
      <c r="C15" s="17" t="s">
        <v>32</v>
      </c>
      <c r="D15" s="16" t="s">
        <v>30</v>
      </c>
      <c r="E15" s="20">
        <f>1.32*1.02</f>
        <v>1.3464</v>
      </c>
      <c r="F15" s="19">
        <v>10000</v>
      </c>
      <c r="G15" s="18">
        <f t="shared" si="0"/>
        <v>13464</v>
      </c>
    </row>
    <row r="16" s="1" customFormat="1" customHeight="1" spans="1:7">
      <c r="A16" s="16">
        <v>10</v>
      </c>
      <c r="B16" s="16" t="s">
        <v>33</v>
      </c>
      <c r="C16" s="17" t="s">
        <v>34</v>
      </c>
      <c r="D16" s="16" t="s">
        <v>35</v>
      </c>
      <c r="E16" s="18">
        <f>107.95-62.23</f>
        <v>45.72</v>
      </c>
      <c r="F16" s="19">
        <v>150</v>
      </c>
      <c r="G16" s="18">
        <f t="shared" si="0"/>
        <v>6858</v>
      </c>
    </row>
    <row r="17" s="1" customFormat="1" customHeight="1" spans="1:7">
      <c r="A17" s="16">
        <v>11</v>
      </c>
      <c r="B17" s="16" t="s">
        <v>36</v>
      </c>
      <c r="C17" s="17" t="s">
        <v>14</v>
      </c>
      <c r="D17" s="16" t="s">
        <v>15</v>
      </c>
      <c r="E17" s="18">
        <f>36.19*1.01</f>
        <v>36.5519</v>
      </c>
      <c r="F17" s="19">
        <v>100</v>
      </c>
      <c r="G17" s="18">
        <f t="shared" si="0"/>
        <v>3655.19</v>
      </c>
    </row>
    <row r="18" s="1" customFormat="1" customHeight="1" spans="1:7">
      <c r="A18" s="16">
        <v>12</v>
      </c>
      <c r="B18" s="16" t="s">
        <v>37</v>
      </c>
      <c r="C18" s="17" t="s">
        <v>38</v>
      </c>
      <c r="D18" s="16" t="s">
        <v>15</v>
      </c>
      <c r="E18" s="18">
        <v>1.2</v>
      </c>
      <c r="F18" s="19">
        <v>1200</v>
      </c>
      <c r="G18" s="18">
        <f t="shared" si="0"/>
        <v>1440</v>
      </c>
    </row>
    <row r="19" s="1" customFormat="1" customHeight="1" spans="1:7">
      <c r="A19" s="16">
        <v>13</v>
      </c>
      <c r="B19" s="16" t="s">
        <v>39</v>
      </c>
      <c r="C19" s="17" t="s">
        <v>40</v>
      </c>
      <c r="D19" s="16" t="s">
        <v>15</v>
      </c>
      <c r="E19" s="18">
        <f>7.27*1.02</f>
        <v>7.4154</v>
      </c>
      <c r="F19" s="19">
        <v>1100</v>
      </c>
      <c r="G19" s="18">
        <f t="shared" si="0"/>
        <v>8156.94</v>
      </c>
    </row>
    <row r="20" s="1" customFormat="1" customHeight="1" spans="1:7">
      <c r="A20" s="16">
        <v>14</v>
      </c>
      <c r="B20" s="16" t="s">
        <v>41</v>
      </c>
      <c r="C20" s="17" t="s">
        <v>42</v>
      </c>
      <c r="D20" s="16" t="s">
        <v>15</v>
      </c>
      <c r="E20" s="18">
        <f>2.79*1.02</f>
        <v>2.8458</v>
      </c>
      <c r="F20" s="19">
        <v>1200</v>
      </c>
      <c r="G20" s="18">
        <f t="shared" si="0"/>
        <v>3414.96</v>
      </c>
    </row>
    <row r="21" s="1" customFormat="1" customHeight="1" spans="1:7">
      <c r="A21" s="16">
        <v>15</v>
      </c>
      <c r="B21" s="16" t="s">
        <v>43</v>
      </c>
      <c r="C21" s="17" t="s">
        <v>44</v>
      </c>
      <c r="D21" s="16" t="s">
        <v>15</v>
      </c>
      <c r="E21" s="18">
        <f>3.78+0.03</f>
        <v>3.81</v>
      </c>
      <c r="F21" s="19">
        <v>1000</v>
      </c>
      <c r="G21" s="18">
        <f t="shared" si="0"/>
        <v>3810</v>
      </c>
    </row>
    <row r="22" s="1" customFormat="1" customHeight="1" spans="1:7">
      <c r="A22" s="16">
        <v>16</v>
      </c>
      <c r="B22" s="16" t="s">
        <v>45</v>
      </c>
      <c r="C22" s="17" t="s">
        <v>46</v>
      </c>
      <c r="D22" s="16" t="s">
        <v>15</v>
      </c>
      <c r="E22" s="18">
        <f>2.052*1.01</f>
        <v>2.07252</v>
      </c>
      <c r="F22" s="19">
        <v>1300</v>
      </c>
      <c r="G22" s="18">
        <f t="shared" si="0"/>
        <v>2694.276</v>
      </c>
    </row>
    <row r="23" s="1" customFormat="1" customHeight="1" spans="1:7">
      <c r="A23" s="16">
        <v>17</v>
      </c>
      <c r="B23" s="16" t="s">
        <v>47</v>
      </c>
      <c r="C23" s="17" t="s">
        <v>48</v>
      </c>
      <c r="D23" s="16" t="s">
        <v>49</v>
      </c>
      <c r="E23" s="18">
        <v>0.7</v>
      </c>
      <c r="F23" s="19">
        <v>300</v>
      </c>
      <c r="G23" s="18">
        <f t="shared" si="0"/>
        <v>210</v>
      </c>
    </row>
    <row r="24" s="1" customFormat="1" customHeight="1" spans="1:7">
      <c r="A24" s="16">
        <v>18</v>
      </c>
      <c r="B24" s="16" t="s">
        <v>50</v>
      </c>
      <c r="C24" s="17" t="s">
        <v>51</v>
      </c>
      <c r="D24" s="16" t="s">
        <v>49</v>
      </c>
      <c r="E24" s="18">
        <v>0.9</v>
      </c>
      <c r="F24" s="19">
        <v>260</v>
      </c>
      <c r="G24" s="18">
        <f t="shared" si="0"/>
        <v>234</v>
      </c>
    </row>
    <row r="25" s="1" customFormat="1" customHeight="1" spans="1:7">
      <c r="A25" s="11" t="s">
        <v>52</v>
      </c>
      <c r="B25" s="11" t="s">
        <v>53</v>
      </c>
      <c r="C25" s="21" t="s">
        <v>54</v>
      </c>
      <c r="D25" s="11"/>
      <c r="E25" s="22"/>
      <c r="F25" s="23"/>
      <c r="G25" s="22">
        <f>SUM(G26:G26)</f>
        <v>880.64</v>
      </c>
    </row>
    <row r="26" s="1" customFormat="1" customHeight="1" spans="1:7">
      <c r="A26" s="16">
        <v>21</v>
      </c>
      <c r="B26" s="24" t="s">
        <v>55</v>
      </c>
      <c r="C26" s="25" t="s">
        <v>56</v>
      </c>
      <c r="D26" s="24" t="s">
        <v>57</v>
      </c>
      <c r="E26" s="26">
        <v>4</v>
      </c>
      <c r="F26" s="25">
        <f>200+200*9%+200*9%*12%</f>
        <v>220.16</v>
      </c>
      <c r="G26" s="26">
        <f>E26*F26</f>
        <v>880.64</v>
      </c>
    </row>
    <row r="27" s="1" customFormat="1" customHeight="1" spans="1:7">
      <c r="A27" s="11" t="s">
        <v>58</v>
      </c>
      <c r="B27" s="27" t="s">
        <v>59</v>
      </c>
      <c r="C27" s="27" t="s">
        <v>60</v>
      </c>
      <c r="D27" s="27" t="s">
        <v>61</v>
      </c>
      <c r="E27" s="28"/>
      <c r="F27" s="21"/>
      <c r="G27" s="28">
        <f>G6+G25</f>
        <v>264584.756</v>
      </c>
    </row>
  </sheetData>
  <mergeCells count="11">
    <mergeCell ref="A1:G1"/>
    <mergeCell ref="A2:G2"/>
    <mergeCell ref="A3:C3"/>
    <mergeCell ref="D3:E3"/>
    <mergeCell ref="F3:G3"/>
    <mergeCell ref="F4:G4"/>
    <mergeCell ref="A4:A5"/>
    <mergeCell ref="B4:B5"/>
    <mergeCell ref="C4:C5"/>
    <mergeCell ref="D4:D5"/>
    <mergeCell ref="E4:E5"/>
  </mergeCells>
  <pageMargins left="0.472222222222222" right="0.472222222222222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送审结算书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逍遥</cp:lastModifiedBy>
  <dcterms:created xsi:type="dcterms:W3CDTF">2022-03-17T06:43:00Z</dcterms:created>
  <dcterms:modified xsi:type="dcterms:W3CDTF">2022-05-13T08:04:17Z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6C083316218440B3A2657D4DA7C976E0</vt:lpwstr>
  </property>
  <property fmtid="{D5CDD505-2E9C-101B-9397-08002B2CF9AE}" pid="3" name="KSOProductBuildVer">
    <vt:lpwstr>2052-11.1.0.11691</vt:lpwstr>
  </property>
</Properties>
</file>